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GIC\ID2\CB85CBE6-6763-4C8A-BC62-C26008F7440A\0\9000-9999\9037\L\L\"/>
    </mc:Choice>
  </mc:AlternateContent>
  <bookViews>
    <workbookView xWindow="480" yWindow="105" windowWidth="11475" windowHeight="621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5" i="1" l="1"/>
  <c r="D44" i="1" l="1"/>
  <c r="D46" i="1" s="1"/>
  <c r="E46" i="1" s="1"/>
  <c r="F46" i="1" s="1"/>
  <c r="G46" i="1" s="1"/>
  <c r="E44" i="1" l="1"/>
  <c r="F44" i="1" s="1"/>
  <c r="G44" i="1" s="1"/>
  <c r="G48" i="1" s="1"/>
  <c r="D33" i="1"/>
  <c r="D8" i="1" s="1"/>
  <c r="G33" i="1" l="1"/>
  <c r="G8" i="1" s="1"/>
  <c r="G12" i="1" s="1"/>
  <c r="F33" i="1"/>
  <c r="F8" i="1" s="1"/>
  <c r="F34" i="1" s="1"/>
  <c r="F35" i="1" s="1"/>
  <c r="F37" i="1" s="1"/>
  <c r="E33" i="1"/>
  <c r="E8" i="1" s="1"/>
  <c r="E12" i="1" s="1"/>
  <c r="E13" i="1" s="1"/>
  <c r="E14" i="1" s="1"/>
  <c r="D34" i="1"/>
  <c r="D35" i="1" s="1"/>
  <c r="D23" i="1"/>
  <c r="D24" i="1" s="1"/>
  <c r="D25" i="1" s="1"/>
  <c r="G47" i="1"/>
  <c r="J47" i="1" s="1"/>
  <c r="D12" i="1"/>
  <c r="G34" i="1" l="1"/>
  <c r="G9" i="1" s="1"/>
  <c r="G23" i="1"/>
  <c r="G24" i="1" s="1"/>
  <c r="G26" i="1" s="1"/>
  <c r="F12" i="1"/>
  <c r="F13" i="1" s="1"/>
  <c r="F15" i="1" s="1"/>
  <c r="F23" i="1"/>
  <c r="F24" i="1" s="1"/>
  <c r="D4" i="1"/>
  <c r="E3" i="1"/>
  <c r="E5" i="1" s="1"/>
  <c r="D49" i="1"/>
  <c r="D27" i="1"/>
  <c r="D38" i="1"/>
  <c r="D16" i="1"/>
  <c r="F36" i="1"/>
  <c r="G13" i="1"/>
  <c r="G14" i="1" s="1"/>
  <c r="J14" i="1" s="1"/>
  <c r="E23" i="1"/>
  <c r="E24" i="1" s="1"/>
  <c r="E26" i="1" s="1"/>
  <c r="E15" i="1"/>
  <c r="G25" i="1"/>
  <c r="E34" i="1"/>
  <c r="E35" i="1" s="1"/>
  <c r="D26" i="1"/>
  <c r="D9" i="1"/>
  <c r="D13" i="1"/>
  <c r="F9" i="1"/>
  <c r="E48" i="1"/>
  <c r="E47" i="1"/>
  <c r="F48" i="1"/>
  <c r="F47" i="1"/>
  <c r="D37" i="1"/>
  <c r="D36" i="1"/>
  <c r="F14" i="1" l="1"/>
  <c r="G35" i="1"/>
  <c r="G36" i="1" s="1"/>
  <c r="J36" i="1" s="1"/>
  <c r="E4" i="1"/>
  <c r="F3" i="1"/>
  <c r="F5" i="1" s="1"/>
  <c r="E38" i="1"/>
  <c r="E49" i="1"/>
  <c r="E27" i="1"/>
  <c r="E16" i="1"/>
  <c r="D50" i="1"/>
  <c r="D39" i="1"/>
  <c r="D17" i="1"/>
  <c r="D28" i="1"/>
  <c r="E25" i="1"/>
  <c r="G15" i="1"/>
  <c r="J25" i="1"/>
  <c r="E9" i="1"/>
  <c r="E36" i="1"/>
  <c r="E37" i="1"/>
  <c r="D15" i="1"/>
  <c r="D14" i="1"/>
  <c r="G37" i="1"/>
  <c r="F25" i="1"/>
  <c r="F26" i="1"/>
  <c r="D48" i="1"/>
  <c r="D47" i="1"/>
  <c r="E28" i="1" l="1"/>
  <c r="E39" i="1"/>
  <c r="E50" i="1"/>
  <c r="E17" i="1"/>
  <c r="D40" i="1"/>
  <c r="D41" i="1" s="1"/>
  <c r="D42" i="1" s="1"/>
  <c r="D51" i="1"/>
  <c r="D52" i="1" s="1"/>
  <c r="D18" i="1"/>
  <c r="D19" i="1" s="1"/>
  <c r="D20" i="1" s="1"/>
  <c r="D29" i="1"/>
  <c r="D30" i="1" s="1"/>
  <c r="D31" i="1" s="1"/>
  <c r="G3" i="1"/>
  <c r="G5" i="1" s="1"/>
  <c r="F4" i="1"/>
  <c r="F38" i="1"/>
  <c r="F16" i="1"/>
  <c r="F49" i="1"/>
  <c r="F27" i="1"/>
  <c r="F17" i="1" l="1"/>
  <c r="F28" i="1"/>
  <c r="F50" i="1"/>
  <c r="F39" i="1"/>
  <c r="G4" i="1"/>
  <c r="G16" i="1"/>
  <c r="G27" i="1"/>
  <c r="G38" i="1"/>
  <c r="G49" i="1"/>
  <c r="E51" i="1"/>
  <c r="E52" i="1" s="1"/>
  <c r="E18" i="1"/>
  <c r="E19" i="1" s="1"/>
  <c r="E29" i="1"/>
  <c r="E30" i="1" s="1"/>
  <c r="E40" i="1"/>
  <c r="E41" i="1" s="1"/>
  <c r="D53" i="1"/>
  <c r="E31" i="1" l="1"/>
  <c r="E20" i="1"/>
  <c r="E53" i="1"/>
  <c r="E42" i="1"/>
  <c r="G28" i="1"/>
  <c r="G17" i="1"/>
  <c r="G39" i="1"/>
  <c r="G50" i="1"/>
  <c r="F51" i="1"/>
  <c r="F52" i="1" s="1"/>
  <c r="F40" i="1"/>
  <c r="F41" i="1" s="1"/>
  <c r="F42" i="1" s="1"/>
  <c r="F29" i="1"/>
  <c r="F30" i="1" s="1"/>
  <c r="F18" i="1"/>
  <c r="F19" i="1" s="1"/>
  <c r="F31" i="1" l="1"/>
  <c r="F53" i="1"/>
  <c r="F20" i="1"/>
  <c r="G51" i="1"/>
  <c r="G52" i="1" s="1"/>
  <c r="G18" i="1"/>
  <c r="G19" i="1" s="1"/>
  <c r="G40" i="1"/>
  <c r="G41" i="1" s="1"/>
  <c r="G29" i="1"/>
  <c r="G30" i="1" s="1"/>
  <c r="J15" i="1" l="1"/>
  <c r="G20" i="1"/>
  <c r="J48" i="1"/>
  <c r="G53" i="1"/>
  <c r="J26" i="1"/>
  <c r="G31" i="1"/>
  <c r="G42" i="1"/>
  <c r="J37" i="1"/>
</calcChain>
</file>

<file path=xl/comments1.xml><?xml version="1.0" encoding="utf-8"?>
<comments xmlns="http://schemas.openxmlformats.org/spreadsheetml/2006/main">
  <authors>
    <author>Craig Schubauer</author>
  </authors>
  <commentList>
    <comment ref="D3" authorId="0" shapeId="0">
      <text>
        <r>
          <rPr>
            <b/>
            <sz val="9"/>
            <color indexed="81"/>
            <rFont val="Tahoma"/>
            <family val="2"/>
          </rPr>
          <t>Craig Schubauer:</t>
        </r>
        <r>
          <rPr>
            <sz val="9"/>
            <color indexed="81"/>
            <rFont val="Tahoma"/>
            <family val="2"/>
          </rPr>
          <t xml:space="preserve">
Change this cell to reflect market price</t>
        </r>
      </text>
    </comment>
  </commentList>
</comments>
</file>

<file path=xl/sharedStrings.xml><?xml version="1.0" encoding="utf-8"?>
<sst xmlns="http://schemas.openxmlformats.org/spreadsheetml/2006/main" count="66" uniqueCount="34">
  <si>
    <t>D+1</t>
  </si>
  <si>
    <t>Party A</t>
  </si>
  <si>
    <t>R1</t>
  </si>
  <si>
    <t>R3</t>
  </si>
  <si>
    <t>R13</t>
  </si>
  <si>
    <t>Day end position</t>
  </si>
  <si>
    <t>D+1 open position</t>
  </si>
  <si>
    <t>Long Price</t>
  </si>
  <si>
    <t>Short Price</t>
  </si>
  <si>
    <t>Financial cost (to Market price)</t>
  </si>
  <si>
    <t>Final gas allocated</t>
  </si>
  <si>
    <t>Financial pnenality incured</t>
  </si>
  <si>
    <t>Party B</t>
  </si>
  <si>
    <t>Party C</t>
  </si>
  <si>
    <t>On a daily level:</t>
  </si>
  <si>
    <t>Negative Cash out volume</t>
  </si>
  <si>
    <t>Positive cash out price</t>
  </si>
  <si>
    <t>Negative cash out price</t>
  </si>
  <si>
    <t>Market Price</t>
  </si>
  <si>
    <t>Total Market</t>
  </si>
  <si>
    <t>Assume a total of 400GJ can be carried, and each party takes their share</t>
  </si>
  <si>
    <t>Imbalance share</t>
  </si>
  <si>
    <t>Share check</t>
  </si>
  <si>
    <t>D+1 open position (400)</t>
  </si>
  <si>
    <t>Final balancing gas allocated</t>
  </si>
  <si>
    <t>Financial penality incured</t>
  </si>
  <si>
    <t>Wash up cash out cost</t>
  </si>
  <si>
    <t>Sum of imbalance position in MKT direction</t>
  </si>
  <si>
    <t>Minimum price adjustment</t>
  </si>
  <si>
    <t>Market price on the day</t>
  </si>
  <si>
    <t>Positive Cash out volume</t>
  </si>
  <si>
    <t>Total Market position</t>
  </si>
  <si>
    <t>Market imbalance limit</t>
  </si>
  <si>
    <t>Transmission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</si>
</sst>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;[Red]\-&quot;$&quot;#,##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7F7F7F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1" applyNumberFormat="0" applyAlignment="0" applyProtection="0"/>
  </cellStyleXfs>
  <cellXfs count="80">
    <xf numFmtId="0" fontId="0" fillId="0" borderId="0" xfId="0"/>
    <xf numFmtId="0" fontId="3" fillId="0" borderId="0" xfId="0" applyFont="1"/>
    <xf numFmtId="6" fontId="0" fillId="0" borderId="0" xfId="0" applyNumberFormat="1"/>
    <xf numFmtId="9" fontId="0" fillId="0" borderId="0" xfId="0" applyNumberFormat="1"/>
    <xf numFmtId="0" fontId="3" fillId="0" borderId="0" xfId="0" applyFont="1" applyAlignment="1">
      <alignment horizontal="right"/>
    </xf>
    <xf numFmtId="164" fontId="0" fillId="0" borderId="0" xfId="0" applyNumberFormat="1"/>
    <xf numFmtId="0" fontId="3" fillId="0" borderId="3" xfId="0" applyFont="1" applyBorder="1"/>
    <xf numFmtId="0" fontId="0" fillId="0" borderId="3" xfId="0" applyBorder="1"/>
    <xf numFmtId="0" fontId="0" fillId="0" borderId="4" xfId="0" applyBorder="1"/>
    <xf numFmtId="0" fontId="3" fillId="0" borderId="0" xfId="0" applyFont="1" applyBorder="1"/>
    <xf numFmtId="9" fontId="0" fillId="0" borderId="0" xfId="3" applyFont="1" applyBorder="1"/>
    <xf numFmtId="0" fontId="0" fillId="0" borderId="0" xfId="0" applyBorder="1"/>
    <xf numFmtId="0" fontId="0" fillId="0" borderId="6" xfId="0" applyBorder="1"/>
    <xf numFmtId="6" fontId="0" fillId="0" borderId="6" xfId="0" applyNumberFormat="1" applyBorder="1"/>
    <xf numFmtId="6" fontId="0" fillId="0" borderId="0" xfId="0" applyNumberFormat="1" applyBorder="1"/>
    <xf numFmtId="0" fontId="3" fillId="0" borderId="8" xfId="0" applyFont="1" applyBorder="1"/>
    <xf numFmtId="0" fontId="0" fillId="0" borderId="8" xfId="0" applyBorder="1"/>
    <xf numFmtId="0" fontId="0" fillId="0" borderId="9" xfId="0" applyBorder="1"/>
    <xf numFmtId="0" fontId="3" fillId="0" borderId="2" xfId="0" applyFont="1" applyBorder="1"/>
    <xf numFmtId="164" fontId="0" fillId="0" borderId="3" xfId="1" applyNumberFormat="1" applyFont="1" applyBorder="1"/>
    <xf numFmtId="164" fontId="0" fillId="0" borderId="4" xfId="1" applyNumberFormat="1" applyFont="1" applyBorder="1"/>
    <xf numFmtId="0" fontId="3" fillId="0" borderId="7" xfId="0" applyFont="1" applyBorder="1"/>
    <xf numFmtId="164" fontId="0" fillId="0" borderId="8" xfId="1" applyNumberFormat="1" applyFont="1" applyBorder="1"/>
    <xf numFmtId="164" fontId="0" fillId="0" borderId="9" xfId="1" applyNumberFormat="1" applyFont="1" applyBorder="1"/>
    <xf numFmtId="6" fontId="0" fillId="0" borderId="3" xfId="0" applyNumberFormat="1" applyBorder="1"/>
    <xf numFmtId="6" fontId="0" fillId="0" borderId="4" xfId="0" applyNumberFormat="1" applyBorder="1"/>
    <xf numFmtId="0" fontId="3" fillId="0" borderId="5" xfId="0" applyFont="1" applyBorder="1"/>
    <xf numFmtId="6" fontId="0" fillId="0" borderId="8" xfId="0" applyNumberFormat="1" applyBorder="1"/>
    <xf numFmtId="6" fontId="0" fillId="0" borderId="9" xfId="0" applyNumberFormat="1" applyBorder="1"/>
    <xf numFmtId="0" fontId="3" fillId="3" borderId="3" xfId="0" applyFont="1" applyFill="1" applyBorder="1"/>
    <xf numFmtId="0" fontId="0" fillId="3" borderId="3" xfId="0" applyFill="1" applyBorder="1"/>
    <xf numFmtId="0" fontId="0" fillId="3" borderId="4" xfId="0" applyFill="1" applyBorder="1"/>
    <xf numFmtId="0" fontId="3" fillId="3" borderId="0" xfId="0" applyFont="1" applyFill="1" applyBorder="1"/>
    <xf numFmtId="9" fontId="0" fillId="3" borderId="0" xfId="3" applyFont="1" applyFill="1" applyBorder="1"/>
    <xf numFmtId="0" fontId="0" fillId="3" borderId="0" xfId="0" applyFill="1" applyBorder="1"/>
    <xf numFmtId="0" fontId="0" fillId="3" borderId="6" xfId="0" applyFill="1" applyBorder="1"/>
    <xf numFmtId="0" fontId="3" fillId="3" borderId="2" xfId="0" applyFont="1" applyFill="1" applyBorder="1"/>
    <xf numFmtId="164" fontId="0" fillId="3" borderId="3" xfId="1" applyNumberFormat="1" applyFont="1" applyFill="1" applyBorder="1"/>
    <xf numFmtId="164" fontId="0" fillId="3" borderId="4" xfId="1" applyNumberFormat="1" applyFont="1" applyFill="1" applyBorder="1"/>
    <xf numFmtId="0" fontId="3" fillId="3" borderId="7" xfId="0" applyFont="1" applyFill="1" applyBorder="1"/>
    <xf numFmtId="164" fontId="0" fillId="3" borderId="8" xfId="1" applyNumberFormat="1" applyFont="1" applyFill="1" applyBorder="1"/>
    <xf numFmtId="164" fontId="0" fillId="3" borderId="9" xfId="1" applyNumberFormat="1" applyFont="1" applyFill="1" applyBorder="1"/>
    <xf numFmtId="6" fontId="0" fillId="3" borderId="6" xfId="0" applyNumberFormat="1" applyFill="1" applyBorder="1"/>
    <xf numFmtId="6" fontId="0" fillId="3" borderId="3" xfId="0" applyNumberFormat="1" applyFill="1" applyBorder="1"/>
    <xf numFmtId="6" fontId="0" fillId="3" borderId="4" xfId="0" applyNumberFormat="1" applyFill="1" applyBorder="1"/>
    <xf numFmtId="0" fontId="3" fillId="3" borderId="5" xfId="0" applyFont="1" applyFill="1" applyBorder="1"/>
    <xf numFmtId="6" fontId="0" fillId="3" borderId="0" xfId="0" applyNumberFormat="1" applyFill="1" applyBorder="1"/>
    <xf numFmtId="6" fontId="0" fillId="3" borderId="8" xfId="0" applyNumberFormat="1" applyFill="1" applyBorder="1"/>
    <xf numFmtId="6" fontId="0" fillId="3" borderId="9" xfId="0" applyNumberFormat="1" applyFill="1" applyBorder="1"/>
    <xf numFmtId="0" fontId="3" fillId="3" borderId="8" xfId="0" applyFont="1" applyFill="1" applyBorder="1"/>
    <xf numFmtId="0" fontId="0" fillId="3" borderId="8" xfId="0" applyFill="1" applyBorder="1"/>
    <xf numFmtId="0" fontId="0" fillId="3" borderId="9" xfId="0" applyFill="1" applyBorder="1"/>
    <xf numFmtId="164" fontId="0" fillId="0" borderId="6" xfId="1" applyNumberFormat="1" applyFont="1" applyBorder="1"/>
    <xf numFmtId="0" fontId="2" fillId="2" borderId="1" xfId="4"/>
    <xf numFmtId="0" fontId="3" fillId="4" borderId="0" xfId="0" applyFont="1" applyFill="1" applyBorder="1"/>
    <xf numFmtId="6" fontId="0" fillId="4" borderId="0" xfId="2" applyNumberFormat="1" applyFont="1" applyFill="1" applyBorder="1"/>
    <xf numFmtId="0" fontId="3" fillId="4" borderId="8" xfId="0" applyFont="1" applyFill="1" applyBorder="1"/>
    <xf numFmtId="6" fontId="0" fillId="4" borderId="8" xfId="2" applyNumberFormat="1" applyFont="1" applyFill="1" applyBorder="1"/>
    <xf numFmtId="9" fontId="0" fillId="0" borderId="0" xfId="3" applyFont="1" applyFill="1" applyBorder="1"/>
    <xf numFmtId="44" fontId="0" fillId="0" borderId="0" xfId="2" applyFont="1"/>
    <xf numFmtId="9" fontId="0" fillId="0" borderId="0" xfId="3" applyFont="1"/>
    <xf numFmtId="44" fontId="2" fillId="2" borderId="1" xfId="2" applyFont="1" applyFill="1" applyBorder="1"/>
    <xf numFmtId="44" fontId="4" fillId="0" borderId="0" xfId="2" applyFont="1" applyFill="1" applyBorder="1"/>
    <xf numFmtId="9" fontId="2" fillId="2" borderId="1" xfId="4" applyNumberFormat="1"/>
    <xf numFmtId="0" fontId="7" fillId="3" borderId="0" xfId="0" applyFont="1" applyFill="1" applyBorder="1"/>
    <xf numFmtId="0" fontId="4" fillId="3" borderId="3" xfId="0" applyFont="1" applyFill="1" applyBorder="1"/>
    <xf numFmtId="9" fontId="4" fillId="3" borderId="0" xfId="3" applyFont="1" applyFill="1" applyBorder="1"/>
    <xf numFmtId="0" fontId="4" fillId="3" borderId="0" xfId="0" applyFont="1" applyFill="1" applyBorder="1"/>
    <xf numFmtId="0" fontId="4" fillId="3" borderId="3" xfId="4" applyFont="1" applyFill="1" applyBorder="1"/>
    <xf numFmtId="0" fontId="0" fillId="3" borderId="0" xfId="1" applyNumberFormat="1" applyFont="1" applyFill="1" applyBorder="1"/>
    <xf numFmtId="0" fontId="4" fillId="3" borderId="0" xfId="1" applyNumberFormat="1" applyFont="1" applyFill="1" applyBorder="1"/>
    <xf numFmtId="0" fontId="0" fillId="0" borderId="0" xfId="1" applyNumberFormat="1" applyFont="1" applyBorder="1"/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textRotation="90" wrapText="1"/>
    </xf>
    <xf numFmtId="0" fontId="3" fillId="3" borderId="5" xfId="0" applyFont="1" applyFill="1" applyBorder="1" applyAlignment="1">
      <alignment horizontal="center" vertical="center" textRotation="90" wrapText="1"/>
    </xf>
    <xf numFmtId="0" fontId="3" fillId="3" borderId="7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</cellXfs>
  <cellStyles count="5">
    <cellStyle name="Comma" xfId="1" builtinId="3"/>
    <cellStyle name="Currency" xfId="2" builtinId="4"/>
    <cellStyle name="Input" xfId="4" builtinId="20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J54"/>
  <sheetViews>
    <sheetView tabSelected="1" zoomScale="85" zoomScaleNormal="85" workbookViewId="0">
      <selection activeCell="D30" sqref="D30:G31"/>
    </sheetView>
  </sheetViews>
  <sheetFormatPr defaultRowHeight="15" x14ac:dyDescent="0.25"/>
  <cols>
    <col min="1" max="1" width="17.140625" customWidth="1"/>
    <col min="3" max="3" width="28.7109375" bestFit="1" customWidth="1"/>
    <col min="4" max="5" width="10.7109375" bestFit="1" customWidth="1"/>
    <col min="6" max="6" width="9.5703125" bestFit="1" customWidth="1"/>
    <col min="7" max="7" width="10.7109375" bestFit="1" customWidth="1"/>
    <col min="9" max="9" width="26.5703125" bestFit="1" customWidth="1"/>
    <col min="10" max="10" width="30.5703125" customWidth="1"/>
  </cols>
  <sheetData>
    <row r="1" spans="1:10" x14ac:dyDescent="0.25">
      <c r="C1" s="1" t="s">
        <v>31</v>
      </c>
      <c r="D1" s="53">
        <v>-1000</v>
      </c>
      <c r="I1" s="72" t="s">
        <v>28</v>
      </c>
      <c r="J1" s="72" t="s">
        <v>33</v>
      </c>
    </row>
    <row r="2" spans="1:10" x14ac:dyDescent="0.25">
      <c r="C2" s="1" t="s">
        <v>32</v>
      </c>
      <c r="D2" s="53">
        <v>400</v>
      </c>
      <c r="I2" s="72"/>
      <c r="J2" s="72"/>
    </row>
    <row r="3" spans="1:10" x14ac:dyDescent="0.25">
      <c r="A3" t="s">
        <v>14</v>
      </c>
      <c r="C3" s="1" t="s">
        <v>29</v>
      </c>
      <c r="D3" s="61">
        <v>6</v>
      </c>
      <c r="E3" s="59">
        <f>+D3</f>
        <v>6</v>
      </c>
      <c r="F3" s="59">
        <f t="shared" ref="F3:G3" si="0">+E3</f>
        <v>6</v>
      </c>
      <c r="G3" s="59">
        <f t="shared" si="0"/>
        <v>6</v>
      </c>
      <c r="I3" s="73"/>
      <c r="J3" s="73"/>
    </row>
    <row r="4" spans="1:10" x14ac:dyDescent="0.25">
      <c r="C4" s="1" t="s">
        <v>8</v>
      </c>
      <c r="D4" s="62">
        <f>+D3*(1+$I4)</f>
        <v>6.3000000000000007</v>
      </c>
      <c r="E4" s="62">
        <f t="shared" ref="E4" si="1">+E3*(1+$I4)</f>
        <v>6.3000000000000007</v>
      </c>
      <c r="F4" s="62">
        <f t="shared" ref="F4" si="2">+F3*(1+$I4)</f>
        <v>6.3000000000000007</v>
      </c>
      <c r="G4" s="62">
        <f t="shared" ref="G4" si="3">+G3*(1+$I4)</f>
        <v>6.3000000000000007</v>
      </c>
      <c r="I4" s="63">
        <v>0.05</v>
      </c>
      <c r="J4" s="58"/>
    </row>
    <row r="5" spans="1:10" x14ac:dyDescent="0.25">
      <c r="C5" s="1" t="s">
        <v>7</v>
      </c>
      <c r="D5" s="62">
        <f>+D3*(1-$I5)</f>
        <v>5.6999999999999993</v>
      </c>
      <c r="E5" s="62">
        <f t="shared" ref="E5:G5" si="4">+E3*(1-$I5)</f>
        <v>5.6999999999999993</v>
      </c>
      <c r="F5" s="62">
        <f t="shared" si="4"/>
        <v>5.6999999999999993</v>
      </c>
      <c r="G5" s="62">
        <f t="shared" si="4"/>
        <v>5.6999999999999993</v>
      </c>
      <c r="I5" s="63">
        <v>0.05</v>
      </c>
      <c r="J5" s="60"/>
    </row>
    <row r="6" spans="1:10" x14ac:dyDescent="0.25">
      <c r="A6" t="s">
        <v>20</v>
      </c>
    </row>
    <row r="7" spans="1:10" x14ac:dyDescent="0.25">
      <c r="D7" s="5"/>
      <c r="E7" s="5"/>
      <c r="F7" s="5"/>
      <c r="G7" s="5"/>
    </row>
    <row r="8" spans="1:10" x14ac:dyDescent="0.25">
      <c r="C8" s="4" t="s">
        <v>27</v>
      </c>
      <c r="D8">
        <f>+IF(SIGN(D11)=SIGN(D$44),D11,0)+IF(SIGN(D22)=SIGN(D$44),D22,0)+IF(SIGN(D33)=SIGN(D$44),D33,0)</f>
        <v>-1200</v>
      </c>
      <c r="E8">
        <f>+IF(SIGN(E11)=SIGN(E$44),E11,0)+IF(SIGN(E22)=SIGN(E$44),E22,0)+IF(SIGN(E33)=SIGN(E$44),E33,0)</f>
        <v>-1000</v>
      </c>
      <c r="F8">
        <f>+IF(SIGN(F11)=SIGN(F$44),F11,0)+IF(SIGN(F22)=SIGN(F$44),F22,0)+IF(SIGN(F33)=SIGN(F$44),F33,0)</f>
        <v>-1000</v>
      </c>
      <c r="G8">
        <f>+IF(SIGN(G11)=SIGN(G$44),G11,0)+IF(SIGN(G22)=SIGN(G$44),G22,0)+IF(SIGN(G33)=SIGN(G$44),G33,0)</f>
        <v>-1200</v>
      </c>
    </row>
    <row r="9" spans="1:10" x14ac:dyDescent="0.25">
      <c r="C9" s="1" t="s">
        <v>22</v>
      </c>
      <c r="D9" s="3">
        <f>+SUM(D12,D23,D34)</f>
        <v>1</v>
      </c>
      <c r="E9" s="3">
        <f>+SUM(E12,E23,E34)</f>
        <v>1</v>
      </c>
      <c r="F9" s="3">
        <f>+SUM(F12,F23,F34)</f>
        <v>1</v>
      </c>
      <c r="G9" s="3">
        <f>+SUM(G12,G23,G34)</f>
        <v>1</v>
      </c>
    </row>
    <row r="10" spans="1:10" ht="15.75" thickBot="1" x14ac:dyDescent="0.3">
      <c r="D10" s="1" t="s">
        <v>0</v>
      </c>
      <c r="E10" s="1" t="s">
        <v>2</v>
      </c>
      <c r="F10" s="1" t="s">
        <v>3</v>
      </c>
      <c r="G10" s="1" t="s">
        <v>4</v>
      </c>
      <c r="I10" s="1"/>
    </row>
    <row r="11" spans="1:10" ht="15" customHeight="1" x14ac:dyDescent="0.25">
      <c r="B11" s="77" t="s">
        <v>1</v>
      </c>
      <c r="C11" s="53" t="s">
        <v>5</v>
      </c>
      <c r="D11" s="53">
        <v>-500</v>
      </c>
      <c r="E11" s="53">
        <v>-400</v>
      </c>
      <c r="F11" s="53">
        <v>-100</v>
      </c>
      <c r="G11" s="53">
        <v>100</v>
      </c>
      <c r="H11" s="7"/>
      <c r="I11" s="6"/>
      <c r="J11" s="8"/>
    </row>
    <row r="12" spans="1:10" ht="15" customHeight="1" x14ac:dyDescent="0.25">
      <c r="B12" s="78"/>
      <c r="C12" s="9" t="s">
        <v>21</v>
      </c>
      <c r="D12" s="10">
        <f>+IF(SIGN(D11)=SIGN(D$8),D11/D$8,0)</f>
        <v>0.41666666666666669</v>
      </c>
      <c r="E12" s="10">
        <f t="shared" ref="E12:G12" si="5">+IF(SIGN(E11)=SIGN(E$8),E11/E$8,0)</f>
        <v>0.4</v>
      </c>
      <c r="F12" s="10">
        <f t="shared" si="5"/>
        <v>0.1</v>
      </c>
      <c r="G12" s="10">
        <f t="shared" si="5"/>
        <v>0</v>
      </c>
      <c r="H12" s="11"/>
      <c r="I12" s="9"/>
      <c r="J12" s="12"/>
    </row>
    <row r="13" spans="1:10" ht="15" customHeight="1" thickBot="1" x14ac:dyDescent="0.3">
      <c r="B13" s="78"/>
      <c r="C13" s="9" t="s">
        <v>6</v>
      </c>
      <c r="D13" s="71">
        <f>-(D$44-D$46)*D12+D11</f>
        <v>-250</v>
      </c>
      <c r="E13" s="71">
        <f>-(E$44-E$46)*E12+E11</f>
        <v>-160</v>
      </c>
      <c r="F13" s="71">
        <f>-(F$44-F$46)*F12+F11</f>
        <v>-40</v>
      </c>
      <c r="G13" s="71">
        <f>-(G$44-G$46)*G12+G11</f>
        <v>100</v>
      </c>
      <c r="H13" s="11"/>
      <c r="I13" s="9"/>
      <c r="J13" s="12"/>
    </row>
    <row r="14" spans="1:10" x14ac:dyDescent="0.25">
      <c r="B14" s="78"/>
      <c r="C14" s="18" t="s">
        <v>30</v>
      </c>
      <c r="D14" s="19">
        <f>MAX(IF(ABS(D11+D13)&gt;100,(D11-D13)*SIGN(D13),0)*SIGN(D11)*-1,0)</f>
        <v>250</v>
      </c>
      <c r="E14" s="19">
        <f t="shared" ref="E14" si="6">MAX(IF(ABS(E11+E13)&gt;100,(E11-E13)*SIGN(E13),0)*SIGN(E11)*-1,0)</f>
        <v>240</v>
      </c>
      <c r="F14" s="19">
        <f t="shared" ref="F14" si="7">MAX(IF(ABS(F11+F13)&gt;100,(F11-F13)*SIGN(F13),0)*SIGN(F11)*-1,0)</f>
        <v>60</v>
      </c>
      <c r="G14" s="20">
        <f t="shared" ref="G14" si="8">MAX(IF(ABS(G11+G13)&gt;100,(G11-G13)*SIGN(G13),0)*SIGN(G11)*-1,0)</f>
        <v>0</v>
      </c>
      <c r="H14" s="11"/>
      <c r="I14" s="9" t="s">
        <v>24</v>
      </c>
      <c r="J14" s="52">
        <f>+G14</f>
        <v>0</v>
      </c>
    </row>
    <row r="15" spans="1:10" ht="15.75" thickBot="1" x14ac:dyDescent="0.3">
      <c r="B15" s="78"/>
      <c r="C15" s="21" t="s">
        <v>15</v>
      </c>
      <c r="D15" s="22">
        <f>MIN(IF(ABS(D11+D13)&gt;100,(D11-D13)*SIGN(D13),0)*SIGN(D11)*-1,0)</f>
        <v>0</v>
      </c>
      <c r="E15" s="22">
        <f t="shared" ref="E15:G15" si="9">MIN(IF(ABS(E11+E13)&gt;100,(E11-E13)*SIGN(E13),0)*SIGN(E11)*-1,0)</f>
        <v>0</v>
      </c>
      <c r="F15" s="22">
        <f t="shared" si="9"/>
        <v>0</v>
      </c>
      <c r="G15" s="23">
        <f t="shared" si="9"/>
        <v>0</v>
      </c>
      <c r="H15" s="11"/>
      <c r="I15" s="9" t="s">
        <v>25</v>
      </c>
      <c r="J15" s="13">
        <f>+G19</f>
        <v>0</v>
      </c>
    </row>
    <row r="16" spans="1:10" x14ac:dyDescent="0.25">
      <c r="B16" s="78"/>
      <c r="C16" s="18" t="s">
        <v>18</v>
      </c>
      <c r="D16" s="24">
        <f>+D$3</f>
        <v>6</v>
      </c>
      <c r="E16" s="24">
        <f t="shared" ref="E16:G16" si="10">+E$3</f>
        <v>6</v>
      </c>
      <c r="F16" s="24">
        <f t="shared" si="10"/>
        <v>6</v>
      </c>
      <c r="G16" s="25">
        <f t="shared" si="10"/>
        <v>6</v>
      </c>
      <c r="H16" s="11"/>
      <c r="I16" s="9"/>
      <c r="J16" s="12"/>
    </row>
    <row r="17" spans="2:10" x14ac:dyDescent="0.25">
      <c r="B17" s="78"/>
      <c r="C17" s="26" t="s">
        <v>16</v>
      </c>
      <c r="D17" s="14">
        <f>+D$4</f>
        <v>6.3000000000000007</v>
      </c>
      <c r="E17" s="14">
        <f t="shared" ref="E17:G17" si="11">+E$4</f>
        <v>6.3000000000000007</v>
      </c>
      <c r="F17" s="14">
        <f t="shared" si="11"/>
        <v>6.3000000000000007</v>
      </c>
      <c r="G17" s="13">
        <f t="shared" si="11"/>
        <v>6.3000000000000007</v>
      </c>
      <c r="H17" s="11"/>
      <c r="I17" s="11"/>
      <c r="J17" s="12"/>
    </row>
    <row r="18" spans="2:10" ht="15.75" thickBot="1" x14ac:dyDescent="0.3">
      <c r="B18" s="78"/>
      <c r="C18" s="21" t="s">
        <v>17</v>
      </c>
      <c r="D18" s="27">
        <f>+D$5</f>
        <v>5.6999999999999993</v>
      </c>
      <c r="E18" s="27">
        <f t="shared" ref="E18:G18" si="12">+E$5</f>
        <v>5.6999999999999993</v>
      </c>
      <c r="F18" s="27">
        <f t="shared" si="12"/>
        <v>5.6999999999999993</v>
      </c>
      <c r="G18" s="28">
        <f t="shared" si="12"/>
        <v>5.6999999999999993</v>
      </c>
      <c r="H18" s="11"/>
      <c r="I18" s="9"/>
      <c r="J18" s="13"/>
    </row>
    <row r="19" spans="2:10" x14ac:dyDescent="0.25">
      <c r="B19" s="78"/>
      <c r="C19" s="54" t="s">
        <v>9</v>
      </c>
      <c r="D19" s="55">
        <f>+D14*(D17-D16)+D15*(D18-D17)</f>
        <v>75.000000000000171</v>
      </c>
      <c r="E19" s="55">
        <f t="shared" ref="E19:G19" si="13">+E14*(E17-E16)+E15*(E18-E17)</f>
        <v>72.000000000000171</v>
      </c>
      <c r="F19" s="55">
        <f t="shared" si="13"/>
        <v>18.000000000000043</v>
      </c>
      <c r="G19" s="55">
        <f t="shared" si="13"/>
        <v>0</v>
      </c>
      <c r="H19" s="11"/>
      <c r="I19" s="9"/>
      <c r="J19" s="12"/>
    </row>
    <row r="20" spans="2:10" ht="15.75" thickBot="1" x14ac:dyDescent="0.3">
      <c r="B20" s="79"/>
      <c r="C20" s="56" t="s">
        <v>26</v>
      </c>
      <c r="D20" s="57">
        <f>+D19</f>
        <v>75.000000000000171</v>
      </c>
      <c r="E20" s="57">
        <f>+D19-E19</f>
        <v>3</v>
      </c>
      <c r="F20" s="57">
        <f>+E19-F19</f>
        <v>54.000000000000128</v>
      </c>
      <c r="G20" s="57">
        <f>+F19-G19</f>
        <v>18.000000000000043</v>
      </c>
      <c r="H20" s="16"/>
      <c r="I20" s="15"/>
      <c r="J20" s="17"/>
    </row>
    <row r="21" spans="2:10" ht="15.75" thickBot="1" x14ac:dyDescent="0.3"/>
    <row r="22" spans="2:10" x14ac:dyDescent="0.25">
      <c r="B22" s="77" t="s">
        <v>12</v>
      </c>
      <c r="C22" s="53" t="s">
        <v>5</v>
      </c>
      <c r="D22" s="53">
        <v>200</v>
      </c>
      <c r="E22" s="53">
        <v>-200</v>
      </c>
      <c r="F22" s="53">
        <v>-300</v>
      </c>
      <c r="G22" s="53">
        <v>100</v>
      </c>
      <c r="H22" s="7"/>
      <c r="I22" s="6"/>
      <c r="J22" s="8"/>
    </row>
    <row r="23" spans="2:10" x14ac:dyDescent="0.25">
      <c r="B23" s="78"/>
      <c r="C23" s="9" t="s">
        <v>21</v>
      </c>
      <c r="D23" s="10">
        <f>+IF(SIGN(D22)=SIGN(D$8),D22/D$8,0)</f>
        <v>0</v>
      </c>
      <c r="E23" s="10">
        <f t="shared" ref="E23" si="14">+IF(SIGN(E22)=SIGN(E$8),E22/E$8,0)</f>
        <v>0.2</v>
      </c>
      <c r="F23" s="10">
        <f t="shared" ref="F23" si="15">+IF(SIGN(F22)=SIGN(F$8),F22/F$8,0)</f>
        <v>0.3</v>
      </c>
      <c r="G23" s="10">
        <f t="shared" ref="G23" si="16">+IF(SIGN(G22)=SIGN(G$8),G22/G$8,0)</f>
        <v>0</v>
      </c>
      <c r="H23" s="11"/>
      <c r="I23" s="9"/>
      <c r="J23" s="12"/>
    </row>
    <row r="24" spans="2:10" ht="15.75" thickBot="1" x14ac:dyDescent="0.3">
      <c r="B24" s="78"/>
      <c r="C24" s="9" t="s">
        <v>6</v>
      </c>
      <c r="D24" s="71">
        <f>-(D$44-D$46)*D23+D22</f>
        <v>200</v>
      </c>
      <c r="E24" s="71">
        <f t="shared" ref="E24" si="17">-(E$44-E$46)*E23+E22</f>
        <v>-80</v>
      </c>
      <c r="F24" s="71">
        <f t="shared" ref="F24" si="18">-(F$44-F$46)*F23+F22</f>
        <v>-120</v>
      </c>
      <c r="G24" s="71">
        <f t="shared" ref="G24" si="19">-(G$44-G$46)*G23+G22</f>
        <v>100</v>
      </c>
      <c r="H24" s="11"/>
      <c r="I24" s="9"/>
      <c r="J24" s="12"/>
    </row>
    <row r="25" spans="2:10" x14ac:dyDescent="0.25">
      <c r="B25" s="78"/>
      <c r="C25" s="18" t="s">
        <v>30</v>
      </c>
      <c r="D25" s="19">
        <f>MAX(IF(ABS(D22+D24)&gt;100,(D22-D24)*SIGN(D24),0)*SIGN(D22)*-1,0)</f>
        <v>0</v>
      </c>
      <c r="E25" s="19">
        <f t="shared" ref="E25:G25" si="20">MAX(IF(ABS(E22+E24)&gt;100,(E22-E24)*SIGN(E24),0)*SIGN(E22)*-1,0)</f>
        <v>120</v>
      </c>
      <c r="F25" s="19">
        <f t="shared" si="20"/>
        <v>180</v>
      </c>
      <c r="G25" s="20">
        <f t="shared" si="20"/>
        <v>0</v>
      </c>
      <c r="H25" s="11"/>
      <c r="I25" s="9" t="s">
        <v>24</v>
      </c>
      <c r="J25" s="52">
        <f>+G25</f>
        <v>0</v>
      </c>
    </row>
    <row r="26" spans="2:10" ht="15.75" thickBot="1" x14ac:dyDescent="0.3">
      <c r="B26" s="78"/>
      <c r="C26" s="21" t="s">
        <v>15</v>
      </c>
      <c r="D26" s="22">
        <f>MIN(IF(ABS(D22+D24)&gt;100,(D22-D24)*SIGN(D24),0)*SIGN(D22)*-1,0)</f>
        <v>0</v>
      </c>
      <c r="E26" s="22">
        <f t="shared" ref="E26:G26" si="21">MIN(IF(ABS(E22+E24)&gt;100,(E22-E24)*SIGN(E24),0)*SIGN(E22)*-1,0)</f>
        <v>0</v>
      </c>
      <c r="F26" s="22">
        <f t="shared" si="21"/>
        <v>0</v>
      </c>
      <c r="G26" s="23">
        <f t="shared" si="21"/>
        <v>0</v>
      </c>
      <c r="H26" s="11"/>
      <c r="I26" s="9" t="s">
        <v>25</v>
      </c>
      <c r="J26" s="13">
        <f>+G30</f>
        <v>0</v>
      </c>
    </row>
    <row r="27" spans="2:10" x14ac:dyDescent="0.25">
      <c r="B27" s="78"/>
      <c r="C27" s="18" t="s">
        <v>18</v>
      </c>
      <c r="D27" s="24">
        <f>+D$3</f>
        <v>6</v>
      </c>
      <c r="E27" s="24">
        <f t="shared" ref="E27:G27" si="22">+E$3</f>
        <v>6</v>
      </c>
      <c r="F27" s="24">
        <f t="shared" si="22"/>
        <v>6</v>
      </c>
      <c r="G27" s="25">
        <f t="shared" si="22"/>
        <v>6</v>
      </c>
      <c r="H27" s="11"/>
      <c r="I27" s="9"/>
      <c r="J27" s="12"/>
    </row>
    <row r="28" spans="2:10" x14ac:dyDescent="0.25">
      <c r="B28" s="78"/>
      <c r="C28" s="26" t="s">
        <v>16</v>
      </c>
      <c r="D28" s="14">
        <f>+D$4</f>
        <v>6.3000000000000007</v>
      </c>
      <c r="E28" s="14">
        <f t="shared" ref="E28:G28" si="23">+E$4</f>
        <v>6.3000000000000007</v>
      </c>
      <c r="F28" s="14">
        <f t="shared" si="23"/>
        <v>6.3000000000000007</v>
      </c>
      <c r="G28" s="13">
        <f t="shared" si="23"/>
        <v>6.3000000000000007</v>
      </c>
      <c r="H28" s="11"/>
      <c r="I28" s="11"/>
      <c r="J28" s="12"/>
    </row>
    <row r="29" spans="2:10" ht="15.75" thickBot="1" x14ac:dyDescent="0.3">
      <c r="B29" s="78"/>
      <c r="C29" s="21" t="s">
        <v>17</v>
      </c>
      <c r="D29" s="27">
        <f>+D$5</f>
        <v>5.6999999999999993</v>
      </c>
      <c r="E29" s="27">
        <f t="shared" ref="E29:G29" si="24">+E$5</f>
        <v>5.6999999999999993</v>
      </c>
      <c r="F29" s="27">
        <f t="shared" si="24"/>
        <v>5.6999999999999993</v>
      </c>
      <c r="G29" s="28">
        <f t="shared" si="24"/>
        <v>5.6999999999999993</v>
      </c>
      <c r="H29" s="11"/>
      <c r="I29" s="9"/>
      <c r="J29" s="13"/>
    </row>
    <row r="30" spans="2:10" x14ac:dyDescent="0.25">
      <c r="B30" s="78"/>
      <c r="C30" s="54" t="s">
        <v>9</v>
      </c>
      <c r="D30" s="55">
        <f>+D25*(D28-D27)+D26*(D29-D28)</f>
        <v>0</v>
      </c>
      <c r="E30" s="55">
        <f t="shared" ref="E30" si="25">+E25*(E28-E27)+E26*(E29-E28)</f>
        <v>36.000000000000085</v>
      </c>
      <c r="F30" s="55">
        <f t="shared" ref="F30" si="26">+F25*(F28-F27)+F26*(F29-F28)</f>
        <v>54.000000000000128</v>
      </c>
      <c r="G30" s="55">
        <f t="shared" ref="G30" si="27">+G25*(G28-G27)+G26*(G29-G28)</f>
        <v>0</v>
      </c>
      <c r="H30" s="11"/>
      <c r="I30" s="9"/>
      <c r="J30" s="12"/>
    </row>
    <row r="31" spans="2:10" ht="15.75" thickBot="1" x14ac:dyDescent="0.3">
      <c r="B31" s="79"/>
      <c r="C31" s="56" t="s">
        <v>26</v>
      </c>
      <c r="D31" s="57">
        <f>+D30</f>
        <v>0</v>
      </c>
      <c r="E31" s="57">
        <f>+D30-E30</f>
        <v>-36.000000000000085</v>
      </c>
      <c r="F31" s="57">
        <f>+E30-F30</f>
        <v>-18.000000000000043</v>
      </c>
      <c r="G31" s="57">
        <f>+F30-G30</f>
        <v>54.000000000000128</v>
      </c>
      <c r="H31" s="16"/>
      <c r="I31" s="15"/>
      <c r="J31" s="17"/>
    </row>
    <row r="32" spans="2:10" ht="15.75" thickBot="1" x14ac:dyDescent="0.3"/>
    <row r="33" spans="2:10" x14ac:dyDescent="0.25">
      <c r="B33" s="77" t="s">
        <v>13</v>
      </c>
      <c r="C33" s="6" t="s">
        <v>5</v>
      </c>
      <c r="D33" s="7">
        <f>+D44-D22-D11</f>
        <v>-700</v>
      </c>
      <c r="E33" s="7">
        <f>+E44-E22-E11</f>
        <v>-400</v>
      </c>
      <c r="F33" s="7">
        <f>+F44-F22-F11</f>
        <v>-600</v>
      </c>
      <c r="G33" s="7">
        <f>+G44-G22-G11</f>
        <v>-1200</v>
      </c>
      <c r="H33" s="7"/>
      <c r="I33" s="6"/>
      <c r="J33" s="8"/>
    </row>
    <row r="34" spans="2:10" x14ac:dyDescent="0.25">
      <c r="B34" s="78"/>
      <c r="C34" s="9" t="s">
        <v>21</v>
      </c>
      <c r="D34" s="10">
        <f>+IF(SIGN(D33)=SIGN(D$8),D33/D$8,0)</f>
        <v>0.58333333333333337</v>
      </c>
      <c r="E34" s="10">
        <f t="shared" ref="E34:G34" si="28">+IF(SIGN(E33)=SIGN(E$8),E33/E$8,0)</f>
        <v>0.4</v>
      </c>
      <c r="F34" s="10">
        <f t="shared" si="28"/>
        <v>0.6</v>
      </c>
      <c r="G34" s="10">
        <f t="shared" si="28"/>
        <v>1</v>
      </c>
      <c r="H34" s="11"/>
      <c r="I34" s="9"/>
      <c r="J34" s="12"/>
    </row>
    <row r="35" spans="2:10" ht="15.75" thickBot="1" x14ac:dyDescent="0.3">
      <c r="B35" s="78"/>
      <c r="C35" s="9" t="s">
        <v>6</v>
      </c>
      <c r="D35" s="71">
        <f>-(D$44-D$46)*D34+D33</f>
        <v>-350</v>
      </c>
      <c r="E35" s="71">
        <f t="shared" ref="E35" si="29">-(E$44-E$46)*E34+E33</f>
        <v>-160</v>
      </c>
      <c r="F35" s="71">
        <f t="shared" ref="F35" si="30">-(F$44-F$46)*F34+F33</f>
        <v>-240</v>
      </c>
      <c r="G35" s="71">
        <f t="shared" ref="G35" si="31">-(G$44-G$46)*G34+G33</f>
        <v>-600</v>
      </c>
      <c r="H35" s="11"/>
      <c r="I35" s="9"/>
      <c r="J35" s="12"/>
    </row>
    <row r="36" spans="2:10" x14ac:dyDescent="0.25">
      <c r="B36" s="78"/>
      <c r="C36" s="18" t="s">
        <v>30</v>
      </c>
      <c r="D36" s="19">
        <f>MAX(IF(ABS(D33+D35)&gt;100,(D33-D35)*SIGN(D35),0)*SIGN(D33)*-1,0)</f>
        <v>350</v>
      </c>
      <c r="E36" s="19">
        <f t="shared" ref="E36:G36" si="32">MAX(IF(ABS(E33+E35)&gt;100,(E33-E35)*SIGN(E35),0)*SIGN(E33)*-1,0)</f>
        <v>240</v>
      </c>
      <c r="F36" s="19">
        <f t="shared" si="32"/>
        <v>360</v>
      </c>
      <c r="G36" s="20">
        <f t="shared" si="32"/>
        <v>600</v>
      </c>
      <c r="H36" s="11"/>
      <c r="I36" s="9" t="s">
        <v>24</v>
      </c>
      <c r="J36" s="52">
        <f>+G36</f>
        <v>600</v>
      </c>
    </row>
    <row r="37" spans="2:10" ht="15.75" thickBot="1" x14ac:dyDescent="0.3">
      <c r="B37" s="78"/>
      <c r="C37" s="21" t="s">
        <v>15</v>
      </c>
      <c r="D37" s="22">
        <f>MIN(IF(ABS(D33+D35)&gt;100,(D33-D35)*SIGN(D35),0)*SIGN(D33)*-1,0)</f>
        <v>0</v>
      </c>
      <c r="E37" s="22">
        <f t="shared" ref="E37:G37" si="33">MIN(IF(ABS(E33+E35)&gt;100,(E33-E35)*SIGN(E35),0)*SIGN(E33)*-1,0)</f>
        <v>0</v>
      </c>
      <c r="F37" s="22">
        <f t="shared" si="33"/>
        <v>0</v>
      </c>
      <c r="G37" s="23">
        <f t="shared" si="33"/>
        <v>0</v>
      </c>
      <c r="H37" s="11"/>
      <c r="I37" s="9" t="s">
        <v>25</v>
      </c>
      <c r="J37" s="13">
        <f>+G41</f>
        <v>180.00000000000043</v>
      </c>
    </row>
    <row r="38" spans="2:10" x14ac:dyDescent="0.25">
      <c r="B38" s="78"/>
      <c r="C38" s="18" t="s">
        <v>18</v>
      </c>
      <c r="D38" s="24">
        <f>+D$3</f>
        <v>6</v>
      </c>
      <c r="E38" s="24">
        <f t="shared" ref="E38:G38" si="34">+E$3</f>
        <v>6</v>
      </c>
      <c r="F38" s="24">
        <f t="shared" si="34"/>
        <v>6</v>
      </c>
      <c r="G38" s="25">
        <f t="shared" si="34"/>
        <v>6</v>
      </c>
      <c r="H38" s="11"/>
      <c r="I38" s="9"/>
      <c r="J38" s="12"/>
    </row>
    <row r="39" spans="2:10" x14ac:dyDescent="0.25">
      <c r="B39" s="78"/>
      <c r="C39" s="26" t="s">
        <v>16</v>
      </c>
      <c r="D39" s="14">
        <f>+D$4</f>
        <v>6.3000000000000007</v>
      </c>
      <c r="E39" s="14">
        <f t="shared" ref="E39:G39" si="35">+E$4</f>
        <v>6.3000000000000007</v>
      </c>
      <c r="F39" s="14">
        <f t="shared" si="35"/>
        <v>6.3000000000000007</v>
      </c>
      <c r="G39" s="13">
        <f t="shared" si="35"/>
        <v>6.3000000000000007</v>
      </c>
      <c r="H39" s="11"/>
      <c r="I39" s="11"/>
      <c r="J39" s="12"/>
    </row>
    <row r="40" spans="2:10" ht="15.75" thickBot="1" x14ac:dyDescent="0.3">
      <c r="B40" s="78"/>
      <c r="C40" s="21" t="s">
        <v>17</v>
      </c>
      <c r="D40" s="27">
        <f>+D$5</f>
        <v>5.6999999999999993</v>
      </c>
      <c r="E40" s="27">
        <f t="shared" ref="E40:G40" si="36">+E$5</f>
        <v>5.6999999999999993</v>
      </c>
      <c r="F40" s="27">
        <f t="shared" si="36"/>
        <v>5.6999999999999993</v>
      </c>
      <c r="G40" s="28">
        <f t="shared" si="36"/>
        <v>5.6999999999999993</v>
      </c>
      <c r="H40" s="11"/>
      <c r="I40" s="64"/>
      <c r="J40" s="13"/>
    </row>
    <row r="41" spans="2:10" x14ac:dyDescent="0.25">
      <c r="B41" s="78"/>
      <c r="C41" s="54" t="s">
        <v>9</v>
      </c>
      <c r="D41" s="55">
        <f>+D36*(D39-D38)+D37*(D40-D39)</f>
        <v>105.00000000000026</v>
      </c>
      <c r="E41" s="55">
        <f t="shared" ref="E41" si="37">+E36*(E39-E38)+E37*(E40-E39)</f>
        <v>72.000000000000171</v>
      </c>
      <c r="F41" s="55">
        <f t="shared" ref="F41" si="38">+F36*(F39-F38)+F37*(F40-F39)</f>
        <v>108.00000000000026</v>
      </c>
      <c r="G41" s="55">
        <f t="shared" ref="G41" si="39">+G36*(G39-G38)+G37*(G40-G39)</f>
        <v>180.00000000000043</v>
      </c>
      <c r="H41" s="11"/>
      <c r="I41" s="9"/>
      <c r="J41" s="12"/>
    </row>
    <row r="42" spans="2:10" ht="15.75" thickBot="1" x14ac:dyDescent="0.3">
      <c r="B42" s="79"/>
      <c r="C42" s="56" t="s">
        <v>26</v>
      </c>
      <c r="D42" s="57">
        <f>+D41</f>
        <v>105.00000000000026</v>
      </c>
      <c r="E42" s="57">
        <f>+D41-E41</f>
        <v>33.000000000000085</v>
      </c>
      <c r="F42" s="57">
        <f>+E41-F41</f>
        <v>-36.000000000000085</v>
      </c>
      <c r="G42" s="57">
        <f>+F41-G41</f>
        <v>-72.000000000000171</v>
      </c>
      <c r="H42" s="16"/>
      <c r="I42" s="15"/>
      <c r="J42" s="17"/>
    </row>
    <row r="43" spans="2:10" ht="15.75" thickBot="1" x14ac:dyDescent="0.3"/>
    <row r="44" spans="2:10" x14ac:dyDescent="0.25">
      <c r="B44" s="74" t="s">
        <v>19</v>
      </c>
      <c r="C44" s="29" t="s">
        <v>5</v>
      </c>
      <c r="D44" s="30">
        <f>+D1</f>
        <v>-1000</v>
      </c>
      <c r="E44" s="68">
        <f>+D44</f>
        <v>-1000</v>
      </c>
      <c r="F44" s="68">
        <f t="shared" ref="F44:G44" si="40">+E44</f>
        <v>-1000</v>
      </c>
      <c r="G44" s="68">
        <f t="shared" si="40"/>
        <v>-1000</v>
      </c>
      <c r="H44" s="65"/>
      <c r="I44" s="29"/>
      <c r="J44" s="31"/>
    </row>
    <row r="45" spans="2:10" x14ac:dyDescent="0.25">
      <c r="B45" s="75"/>
      <c r="C45" s="32"/>
      <c r="D45" s="33"/>
      <c r="E45" s="66"/>
      <c r="F45" s="66"/>
      <c r="G45" s="66"/>
      <c r="H45" s="67"/>
      <c r="I45" s="32"/>
      <c r="J45" s="35"/>
    </row>
    <row r="46" spans="2:10" ht="15.75" thickBot="1" x14ac:dyDescent="0.3">
      <c r="B46" s="75"/>
      <c r="C46" s="32" t="s">
        <v>23</v>
      </c>
      <c r="D46" s="69">
        <f>+SIGN(D44)*D2</f>
        <v>-400</v>
      </c>
      <c r="E46" s="70">
        <f>+D46</f>
        <v>-400</v>
      </c>
      <c r="F46" s="70">
        <f t="shared" ref="F46:G46" si="41">+E46</f>
        <v>-400</v>
      </c>
      <c r="G46" s="70">
        <f t="shared" si="41"/>
        <v>-400</v>
      </c>
      <c r="H46" s="67"/>
      <c r="I46" s="32"/>
      <c r="J46" s="35"/>
    </row>
    <row r="47" spans="2:10" x14ac:dyDescent="0.25">
      <c r="B47" s="75"/>
      <c r="C47" s="18" t="s">
        <v>30</v>
      </c>
      <c r="D47" s="37">
        <f>MAX(IF(ABS(D44+D46)&gt;100,(D44-D46)*SIGN(D46),0)*SIGN(D44)*-1,0)</f>
        <v>600</v>
      </c>
      <c r="E47" s="37">
        <f t="shared" ref="E47" si="42">MAX(IF(ABS(E44+E46)&gt;100,(E44-E46)*SIGN(E46),0)*SIGN(E44)*-1,0)</f>
        <v>600</v>
      </c>
      <c r="F47" s="37">
        <f t="shared" ref="F47" si="43">MAX(IF(ABS(F44+F46)&gt;100,(F44-F46)*SIGN(F46),0)*SIGN(F44)*-1,0)</f>
        <v>600</v>
      </c>
      <c r="G47" s="38">
        <f t="shared" ref="G47" si="44">MAX(IF(ABS(G44+G46)&gt;100,(G44-G46)*SIGN(G46),0)*SIGN(G44)*-1,0)</f>
        <v>600</v>
      </c>
      <c r="H47" s="34"/>
      <c r="I47" s="32" t="s">
        <v>10</v>
      </c>
      <c r="J47" s="35">
        <f>+G47</f>
        <v>600</v>
      </c>
    </row>
    <row r="48" spans="2:10" ht="15.75" thickBot="1" x14ac:dyDescent="0.3">
      <c r="B48" s="75"/>
      <c r="C48" s="39" t="s">
        <v>15</v>
      </c>
      <c r="D48" s="40">
        <f>MIN(IF(ABS(D44+D46)&gt;100,(D44-D46)*SIGN(D46),0)*SIGN(D44)*-1,0)</f>
        <v>0</v>
      </c>
      <c r="E48" s="40">
        <f t="shared" ref="E48:G48" si="45">MIN(IF(ABS(E44+E46)&gt;100,(E44-E46)*SIGN(E46),0)*SIGN(E44)*-1,0)</f>
        <v>0</v>
      </c>
      <c r="F48" s="40">
        <f t="shared" si="45"/>
        <v>0</v>
      </c>
      <c r="G48" s="41">
        <f t="shared" si="45"/>
        <v>0</v>
      </c>
      <c r="H48" s="34"/>
      <c r="I48" s="32" t="s">
        <v>11</v>
      </c>
      <c r="J48" s="42">
        <f>+G52</f>
        <v>180.00000000000043</v>
      </c>
    </row>
    <row r="49" spans="2:10" x14ac:dyDescent="0.25">
      <c r="B49" s="75"/>
      <c r="C49" s="36" t="s">
        <v>18</v>
      </c>
      <c r="D49" s="43">
        <f>+D$3</f>
        <v>6</v>
      </c>
      <c r="E49" s="43">
        <f t="shared" ref="E49:G49" si="46">+E$3</f>
        <v>6</v>
      </c>
      <c r="F49" s="43">
        <f t="shared" si="46"/>
        <v>6</v>
      </c>
      <c r="G49" s="44">
        <f t="shared" si="46"/>
        <v>6</v>
      </c>
      <c r="H49" s="34"/>
      <c r="I49" s="32"/>
      <c r="J49" s="35"/>
    </row>
    <row r="50" spans="2:10" x14ac:dyDescent="0.25">
      <c r="B50" s="75"/>
      <c r="C50" s="45" t="s">
        <v>16</v>
      </c>
      <c r="D50" s="46">
        <f>+D$4</f>
        <v>6.3000000000000007</v>
      </c>
      <c r="E50" s="46">
        <f t="shared" ref="E50:G50" si="47">+E$4</f>
        <v>6.3000000000000007</v>
      </c>
      <c r="F50" s="46">
        <f t="shared" si="47"/>
        <v>6.3000000000000007</v>
      </c>
      <c r="G50" s="42">
        <f t="shared" si="47"/>
        <v>6.3000000000000007</v>
      </c>
      <c r="H50" s="34"/>
      <c r="I50" s="34"/>
      <c r="J50" s="35"/>
    </row>
    <row r="51" spans="2:10" ht="15.75" thickBot="1" x14ac:dyDescent="0.3">
      <c r="B51" s="75"/>
      <c r="C51" s="39" t="s">
        <v>17</v>
      </c>
      <c r="D51" s="47">
        <f>+D$5</f>
        <v>5.6999999999999993</v>
      </c>
      <c r="E51" s="47">
        <f t="shared" ref="E51:G51" si="48">+E$5</f>
        <v>5.6999999999999993</v>
      </c>
      <c r="F51" s="47">
        <f t="shared" si="48"/>
        <v>5.6999999999999993</v>
      </c>
      <c r="G51" s="48">
        <f t="shared" si="48"/>
        <v>5.6999999999999993</v>
      </c>
      <c r="H51" s="34"/>
      <c r="I51" s="32"/>
      <c r="J51" s="42"/>
    </row>
    <row r="52" spans="2:10" x14ac:dyDescent="0.25">
      <c r="B52" s="75"/>
      <c r="C52" s="54" t="s">
        <v>9</v>
      </c>
      <c r="D52" s="55">
        <f>+D47*(D50-D49)+D48*(D51-D50)</f>
        <v>180.00000000000043</v>
      </c>
      <c r="E52" s="55">
        <f t="shared" ref="E52" si="49">+E47*(E50-E49)+E48*(E51-E50)</f>
        <v>180.00000000000043</v>
      </c>
      <c r="F52" s="55">
        <f t="shared" ref="F52" si="50">+F47*(F50-F49)+F48*(F51-F50)</f>
        <v>180.00000000000043</v>
      </c>
      <c r="G52" s="55">
        <f t="shared" ref="G52" si="51">+G47*(G50-G49)+G48*(G51-G50)</f>
        <v>180.00000000000043</v>
      </c>
      <c r="H52" s="34"/>
      <c r="I52" s="32"/>
      <c r="J52" s="35"/>
    </row>
    <row r="53" spans="2:10" ht="15.75" thickBot="1" x14ac:dyDescent="0.3">
      <c r="B53" s="76"/>
      <c r="C53" s="56" t="s">
        <v>26</v>
      </c>
      <c r="D53" s="57">
        <f>+D52</f>
        <v>180.00000000000043</v>
      </c>
      <c r="E53" s="57">
        <f>+D52-E52</f>
        <v>0</v>
      </c>
      <c r="F53" s="57">
        <f>+E52-F52</f>
        <v>0</v>
      </c>
      <c r="G53" s="57">
        <f>+F52-G52</f>
        <v>0</v>
      </c>
      <c r="H53" s="50"/>
      <c r="I53" s="49"/>
      <c r="J53" s="51"/>
    </row>
    <row r="54" spans="2:10" x14ac:dyDescent="0.25">
      <c r="D54" s="2"/>
      <c r="E54" s="2"/>
      <c r="F54" s="2"/>
      <c r="G54" s="2"/>
    </row>
  </sheetData>
  <mergeCells count="6">
    <mergeCell ref="J1:J3"/>
    <mergeCell ref="B44:B53"/>
    <mergeCell ref="B11:B20"/>
    <mergeCell ref="B22:B31"/>
    <mergeCell ref="B33:B42"/>
    <mergeCell ref="I1:I3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 Schubauer</dc:creator>
  <cp:lastModifiedBy>Andrew Walker</cp:lastModifiedBy>
  <dcterms:created xsi:type="dcterms:W3CDTF">2015-07-13T21:55:13Z</dcterms:created>
  <dcterms:modified xsi:type="dcterms:W3CDTF">2015-08-10T03:51:43Z</dcterms:modified>
</cp:coreProperties>
</file>